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firstSheet="2" activeTab="3"/>
  </bookViews>
  <sheets>
    <sheet name="Condensed Income Statements" sheetId="1" r:id="rId1"/>
    <sheet name="Condensed Balance Sheets" sheetId="2" r:id="rId2"/>
    <sheet name="Condensed Statement of Equity" sheetId="3" r:id="rId3"/>
    <sheet name="Condensed Cash Flow Statements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<sst xmlns="http://schemas.openxmlformats.org/spreadsheetml/2006/main" count="146" uniqueCount="107">
  <si>
    <t>CYCLE &amp; CARRIAGE BINTANG BERHAD</t>
  </si>
  <si>
    <t>RM'000</t>
  </si>
  <si>
    <t>REVENUE</t>
  </si>
  <si>
    <t>PROFIT FROM OPERATIONS</t>
  </si>
  <si>
    <t>FINANCE COST</t>
  </si>
  <si>
    <t xml:space="preserve">SHARE OF RESULTS OF </t>
  </si>
  <si>
    <t>PROFIT FROM ORDINARY</t>
  </si>
  <si>
    <t xml:space="preserve">  ACTIVITIES BEFORE TAXATION</t>
  </si>
  <si>
    <t>TAXATION</t>
  </si>
  <si>
    <t xml:space="preserve"> - Company and subsidiary companies</t>
  </si>
  <si>
    <t xml:space="preserve"> - associated companies</t>
  </si>
  <si>
    <t xml:space="preserve"> - diluted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</si>
  <si>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</si>
  <si>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</si>
  <si>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</si>
  <si>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</si>
  <si>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</si>
  <si>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</si>
  <si>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</si>
  <si>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</si>
  <si>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</si>
  <si>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</si>
  <si>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</si>
  <si>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</si>
  <si>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</si>
  <si>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</si>
  <si>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</si>
  <si>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NON CURRENT LIABILITIES</t>
  </si>
  <si>
    <t>Deferred taxation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</si>
  <si>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</si>
  <si>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</si>
  <si>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</si>
  <si>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</si>
  <si>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</si>
  <si>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</si>
  <si>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</si>
  <si>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</si>
  <si>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</si>
  <si>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</si>
  <si>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</si>
  <si>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Non-distributable</t>
  </si>
  <si>
    <t>Distributable</t>
  </si>
  <si>
    <t xml:space="preserve">  as previously reported</t>
  </si>
  <si>
    <t>Prior year adjustment</t>
  </si>
  <si>
    <t>Share of exchange difference</t>
  </si>
  <si>
    <t xml:space="preserve">  arising on consolidation</t>
  </si>
  <si>
    <t>Issue of share capital</t>
  </si>
  <si>
    <t xml:space="preserve"> - exercise of share options</t>
  </si>
  <si>
    <t>Premium on shares issued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</si>
  <si>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</si>
  <si>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</si>
  <si>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</si>
  <si>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</si>
  <si>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</si>
  <si>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</si>
  <si>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</si>
  <si>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</si>
  <si>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</si>
  <si>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</si>
  <si>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Dividends received</t>
  </si>
  <si>
    <t>Net cash flow from investing activities</t>
  </si>
  <si>
    <t>FINANCING ACTIVITIES</t>
  </si>
  <si>
    <t>Proceeds from issue of shares</t>
  </si>
  <si>
    <t>Net cash flow from financing activities</t>
  </si>
  <si>
    <t xml:space="preserve">NET INCREASE IN CASH AND CASH </t>
  </si>
  <si>
    <t xml:space="preserve">  EQUIVALENTS DURING THE PERIOD</t>
  </si>
  <si>
    <t>CASH AND CASH EQUIVALENTS AT</t>
  </si>
  <si>
    <t xml:space="preserve"> - BEGINNING OF PERIOD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</si>
  <si>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</si>
  <si>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</si>
  <si>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</si>
  <si>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</si>
  <si>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</si>
  <si>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</si>
  <si>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</si>
  <si>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</si>
  <si>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</si>
  <si>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</si>
  <si>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</si>
  <si>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Condensed Consolidated Income Statements</t>
  </si>
  <si>
    <t>OTHER OPERATING INCOME</t>
  </si>
  <si>
    <t>EXPENSES EXCLUDING FINANCE</t>
  </si>
  <si>
    <t xml:space="preserve">  COST AND TAX</t>
  </si>
  <si>
    <t>At 31 December 2001</t>
  </si>
  <si>
    <t>At 31 December 2001 as restated</t>
  </si>
  <si>
    <t>Property, plant and equipment</t>
  </si>
  <si>
    <t>Net profit for the year</t>
  </si>
  <si>
    <t>At 31 December 2002</t>
  </si>
  <si>
    <t>Unaudited</t>
  </si>
  <si>
    <t>At 31 December 2002 as restated</t>
  </si>
  <si>
    <t>Deferred tax assets</t>
  </si>
  <si>
    <t>Investments in unquoted shares</t>
  </si>
  <si>
    <t>Payment for investment</t>
  </si>
  <si>
    <t xml:space="preserve">sen  </t>
  </si>
  <si>
    <t>(As restated)</t>
  </si>
  <si>
    <t>for the second quarter ended 30 June 2003</t>
  </si>
  <si>
    <t>30.6.2003</t>
  </si>
  <si>
    <t>30.6.2002</t>
  </si>
  <si>
    <t>6 months ended</t>
  </si>
  <si>
    <t>30 June</t>
  </si>
  <si>
    <t>At 30 June 2003</t>
  </si>
  <si>
    <t>At 30 June 2002</t>
  </si>
  <si>
    <t>Dividends paid</t>
  </si>
  <si>
    <t>Dividend paid</t>
  </si>
  <si>
    <t xml:space="preserve">  TO SHAREHOLDERS</t>
  </si>
  <si>
    <t xml:space="preserve">NET PROFIT ATTRIBUTABLE </t>
  </si>
  <si>
    <t>Earnings per share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</si>
</sst>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1" fillId="0" borderId="0" xfId="15" applyNumberFormat="1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73" fontId="1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173" fontId="2" fillId="0" borderId="2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73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1" sqref="A1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4"/>
    </row>
    <row r="2" ht="15.75">
      <c r="A2" s="15" t="s">
        <v>79</v>
      </c>
    </row>
    <row r="3" ht="15.75">
      <c r="A3" s="15" t="s">
        <v>95</v>
      </c>
    </row>
    <row r="5" spans="5:11" ht="12.75">
      <c r="E5" s="36" t="s">
        <v>88</v>
      </c>
      <c r="F5" s="36"/>
      <c r="G5" s="36"/>
      <c r="I5" s="36" t="s">
        <v>88</v>
      </c>
      <c r="J5" s="36"/>
      <c r="K5" s="36"/>
    </row>
    <row r="6" spans="5:11" ht="12.75">
      <c r="E6" s="36" t="s">
        <v>70</v>
      </c>
      <c r="F6" s="36"/>
      <c r="G6" s="36"/>
      <c r="I6" s="36" t="s">
        <v>98</v>
      </c>
      <c r="J6" s="36"/>
      <c r="K6" s="36"/>
    </row>
    <row r="7" spans="3:11" ht="12.75">
      <c r="C7" s="3" t="s">
        <v>13</v>
      </c>
      <c r="D7" s="3"/>
      <c r="E7" s="4" t="s">
        <v>96</v>
      </c>
      <c r="G7" s="5" t="s">
        <v>97</v>
      </c>
      <c r="I7" s="4" t="s">
        <v>96</v>
      </c>
      <c r="K7" s="5" t="s">
        <v>97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 t="s">
        <v>94</v>
      </c>
      <c r="I9" s="6"/>
      <c r="K9" s="3" t="s">
        <v>94</v>
      </c>
    </row>
    <row r="10" spans="3:9" ht="12.75">
      <c r="C10" s="3"/>
      <c r="E10" s="6"/>
      <c r="I10" s="6"/>
    </row>
    <row r="11" spans="1:11" ht="12.75">
      <c r="A11" s="1" t="s">
        <v>2</v>
      </c>
      <c r="C11" s="3" t="s">
        <v>74</v>
      </c>
      <c r="E11" s="31">
        <f>+I11-279848</f>
        <v>265890</v>
      </c>
      <c r="F11" s="16"/>
      <c r="G11" s="16">
        <v>196067</v>
      </c>
      <c r="H11" s="16"/>
      <c r="I11" s="31">
        <v>545738</v>
      </c>
      <c r="J11" s="16"/>
      <c r="K11" s="16">
        <v>418395</v>
      </c>
    </row>
    <row r="12" spans="3:11" ht="12.75">
      <c r="C12" s="3"/>
      <c r="E12" s="8"/>
      <c r="F12" s="16"/>
      <c r="G12" s="9"/>
      <c r="H12" s="16"/>
      <c r="I12" s="8"/>
      <c r="J12" s="16"/>
      <c r="K12" s="9"/>
    </row>
    <row r="13" spans="1:11" ht="12.75">
      <c r="A13" s="1" t="s">
        <v>81</v>
      </c>
      <c r="C13" s="3"/>
      <c r="E13" s="8"/>
      <c r="F13" s="16"/>
      <c r="G13" s="9"/>
      <c r="H13" s="16"/>
      <c r="I13" s="8"/>
      <c r="J13" s="16"/>
      <c r="K13" s="9"/>
    </row>
    <row r="14" spans="1:11" ht="12.75">
      <c r="A14" s="1" t="s">
        <v>82</v>
      </c>
      <c r="C14" s="3"/>
      <c r="E14" s="31">
        <f>E19-E11-E16</f>
        <v>-263571</v>
      </c>
      <c r="F14" s="16"/>
      <c r="G14" s="16">
        <f>G19-G11-G16</f>
        <v>-169959</v>
      </c>
      <c r="H14" s="16"/>
      <c r="I14" s="31">
        <f>I19-I11-I16</f>
        <v>-523812</v>
      </c>
      <c r="J14" s="16"/>
      <c r="K14" s="16">
        <f>K19-K11-K16</f>
        <v>-367955</v>
      </c>
    </row>
    <row r="16" spans="1:11" ht="12.75">
      <c r="A16" s="1" t="s">
        <v>80</v>
      </c>
      <c r="C16" s="3"/>
      <c r="E16" s="31">
        <f>+I16-1172-2492</f>
        <v>4074</v>
      </c>
      <c r="F16" s="16"/>
      <c r="G16" s="16">
        <f>26+3734</f>
        <v>3760</v>
      </c>
      <c r="H16" s="16"/>
      <c r="I16" s="31">
        <v>7738</v>
      </c>
      <c r="J16" s="16"/>
      <c r="K16" s="16">
        <f>37+5683</f>
        <v>5720</v>
      </c>
    </row>
    <row r="17" spans="3:11" ht="12.75">
      <c r="C17" s="3"/>
      <c r="E17" s="12"/>
      <c r="F17" s="16"/>
      <c r="G17" s="10"/>
      <c r="H17" s="16"/>
      <c r="I17" s="12"/>
      <c r="J17" s="16"/>
      <c r="K17" s="10"/>
    </row>
    <row r="18" spans="3:11" ht="12.75">
      <c r="C18" s="3"/>
      <c r="E18" s="8"/>
      <c r="F18" s="16"/>
      <c r="G18" s="9"/>
      <c r="H18" s="16"/>
      <c r="I18" s="8"/>
      <c r="J18" s="16"/>
      <c r="K18" s="9"/>
    </row>
    <row r="19" spans="1:11" ht="12.75">
      <c r="A19" s="1" t="s">
        <v>3</v>
      </c>
      <c r="C19" s="3"/>
      <c r="E19" s="8">
        <f>+I19-20779-2492</f>
        <v>6393</v>
      </c>
      <c r="F19" s="9"/>
      <c r="G19" s="9">
        <f>31830-1962</f>
        <v>29868</v>
      </c>
      <c r="H19" s="9"/>
      <c r="I19" s="8">
        <v>29664</v>
      </c>
      <c r="J19" s="9"/>
      <c r="K19" s="9">
        <f>60120-3960</f>
        <v>56160</v>
      </c>
    </row>
    <row r="20" spans="3:11" ht="12.75">
      <c r="C20" s="3"/>
      <c r="E20" s="8"/>
      <c r="F20" s="9"/>
      <c r="G20" s="9"/>
      <c r="H20" s="9"/>
      <c r="I20" s="8"/>
      <c r="J20" s="9"/>
      <c r="K20" s="9"/>
    </row>
    <row r="21" spans="1:11" ht="12.75">
      <c r="A21" s="1" t="s">
        <v>4</v>
      </c>
      <c r="C21" s="3"/>
      <c r="E21" s="8">
        <f>+I21--3</f>
        <v>-2</v>
      </c>
      <c r="F21" s="9"/>
      <c r="G21" s="9">
        <v>-1</v>
      </c>
      <c r="H21" s="9"/>
      <c r="I21" s="8">
        <v>-5</v>
      </c>
      <c r="J21" s="9"/>
      <c r="K21" s="9">
        <f>+G21</f>
        <v>-1</v>
      </c>
    </row>
    <row r="22" spans="3:11" ht="12.75">
      <c r="C22" s="3"/>
      <c r="E22" s="8"/>
      <c r="F22" s="9"/>
      <c r="G22" s="9"/>
      <c r="H22" s="9"/>
      <c r="I22" s="8"/>
      <c r="J22" s="9"/>
      <c r="K22" s="9"/>
    </row>
    <row r="23" spans="1:11" ht="12.75">
      <c r="A23" s="1" t="s">
        <v>5</v>
      </c>
      <c r="C23" s="3"/>
      <c r="E23" s="8"/>
      <c r="F23" s="9"/>
      <c r="G23" s="9"/>
      <c r="H23" s="9"/>
      <c r="I23" s="8"/>
      <c r="J23" s="9"/>
      <c r="K23" s="9"/>
    </row>
    <row r="24" spans="1:11" ht="12.75">
      <c r="A24" s="1" t="s">
        <v>75</v>
      </c>
      <c r="C24" s="3"/>
      <c r="E24" s="8">
        <f>+I24-1954</f>
        <v>-3697</v>
      </c>
      <c r="F24" s="9"/>
      <c r="G24" s="9">
        <v>-9908</v>
      </c>
      <c r="H24" s="9"/>
      <c r="I24" s="8">
        <f>-3743+2000</f>
        <v>-1743</v>
      </c>
      <c r="J24" s="9"/>
      <c r="K24" s="9">
        <v>-8408</v>
      </c>
    </row>
    <row r="25" spans="3:11" ht="12.75">
      <c r="C25" s="3"/>
      <c r="E25" s="12"/>
      <c r="F25" s="16"/>
      <c r="G25" s="10"/>
      <c r="H25" s="16"/>
      <c r="I25" s="12"/>
      <c r="J25" s="16"/>
      <c r="K25" s="10"/>
    </row>
    <row r="26" spans="1:11" ht="12.75">
      <c r="A26" s="1" t="s">
        <v>6</v>
      </c>
      <c r="C26" s="3"/>
      <c r="E26" s="8"/>
      <c r="F26" s="16"/>
      <c r="G26" s="9"/>
      <c r="H26" s="16"/>
      <c r="I26" s="8"/>
      <c r="J26" s="16"/>
      <c r="K26" s="9"/>
    </row>
    <row r="27" spans="1:11" ht="12.75">
      <c r="A27" s="1" t="s">
        <v>7</v>
      </c>
      <c r="C27" s="3"/>
      <c r="E27" s="8">
        <f>SUM(E19:E26)</f>
        <v>2694</v>
      </c>
      <c r="F27" s="16"/>
      <c r="G27" s="9">
        <f>SUM(G19:G26)</f>
        <v>19959</v>
      </c>
      <c r="H27" s="16"/>
      <c r="I27" s="8">
        <f>SUM(I19:I26)</f>
        <v>27916</v>
      </c>
      <c r="J27" s="9"/>
      <c r="K27" s="9">
        <f>SUM(K19:K26)</f>
        <v>47751</v>
      </c>
    </row>
    <row r="28" spans="3:11" ht="12.75">
      <c r="C28" s="3"/>
      <c r="E28" s="8"/>
      <c r="F28" s="16"/>
      <c r="G28" s="9"/>
      <c r="H28" s="16"/>
      <c r="I28" s="8"/>
      <c r="J28" s="9"/>
      <c r="K28" s="9"/>
    </row>
    <row r="29" spans="1:11" ht="12.75">
      <c r="A29" s="1" t="s">
        <v>8</v>
      </c>
      <c r="C29" s="3">
        <v>7</v>
      </c>
      <c r="E29" s="8"/>
      <c r="F29" s="16"/>
      <c r="G29" s="9"/>
      <c r="H29" s="16"/>
      <c r="I29" s="8"/>
      <c r="J29" s="16"/>
      <c r="K29" s="9"/>
    </row>
    <row r="30" spans="1:11" ht="12.75">
      <c r="A30" s="1" t="s">
        <v>9</v>
      </c>
      <c r="C30" s="3"/>
      <c r="E30" s="17">
        <f>+I30-(-7498+982+5)</f>
        <v>-997</v>
      </c>
      <c r="F30" s="16"/>
      <c r="G30" s="19">
        <f>-7921-395</f>
        <v>-8316</v>
      </c>
      <c r="H30" s="16"/>
      <c r="I30" s="17">
        <f>-9295+1787</f>
        <v>-7508</v>
      </c>
      <c r="J30" s="16"/>
      <c r="K30" s="19">
        <f>-16788+723</f>
        <v>-16065</v>
      </c>
    </row>
    <row r="31" spans="1:11" ht="12.75">
      <c r="A31" s="1" t="s">
        <v>10</v>
      </c>
      <c r="C31" s="3"/>
      <c r="E31" s="18">
        <f>+I31-(-314+8)</f>
        <v>-425</v>
      </c>
      <c r="F31" s="16"/>
      <c r="G31" s="20">
        <f>-591</f>
        <v>-591</v>
      </c>
      <c r="H31" s="16"/>
      <c r="I31" s="18">
        <v>-731</v>
      </c>
      <c r="J31" s="16"/>
      <c r="K31" s="20">
        <f>-973+15</f>
        <v>-958</v>
      </c>
    </row>
    <row r="32" spans="3:11" ht="12.75">
      <c r="C32" s="3"/>
      <c r="E32" s="8">
        <f>SUM(E30:E31)</f>
        <v>-1422</v>
      </c>
      <c r="F32" s="16"/>
      <c r="G32" s="9">
        <f>SUM(G30:G31)</f>
        <v>-8907</v>
      </c>
      <c r="H32" s="16"/>
      <c r="I32" s="8">
        <f>SUM(I30:I31)</f>
        <v>-8239</v>
      </c>
      <c r="J32" s="16"/>
      <c r="K32" s="9">
        <f>SUM(K30:K31)</f>
        <v>-17023</v>
      </c>
    </row>
    <row r="33" spans="3:11" ht="12.75">
      <c r="C33" s="3"/>
      <c r="E33" s="12"/>
      <c r="F33" s="16"/>
      <c r="G33" s="10"/>
      <c r="H33" s="16"/>
      <c r="I33" s="12"/>
      <c r="J33" s="16"/>
      <c r="K33" s="10"/>
    </row>
    <row r="34" spans="1:11" ht="12.75">
      <c r="A34" s="1" t="s">
        <v>105</v>
      </c>
      <c r="C34" s="3"/>
      <c r="E34" s="8"/>
      <c r="F34" s="16"/>
      <c r="G34" s="9"/>
      <c r="H34" s="16"/>
      <c r="I34" s="8"/>
      <c r="J34" s="16"/>
      <c r="K34" s="9"/>
    </row>
    <row r="35" spans="1:11" ht="13.5" thickBot="1">
      <c r="A35" s="1" t="s">
        <v>104</v>
      </c>
      <c r="C35" s="3"/>
      <c r="E35" s="13">
        <f>+E27+E32</f>
        <v>1272</v>
      </c>
      <c r="F35" s="16"/>
      <c r="G35" s="14">
        <f>+G27+G32</f>
        <v>11052</v>
      </c>
      <c r="H35" s="16"/>
      <c r="I35" s="13">
        <f>+I27+I32</f>
        <v>19677</v>
      </c>
      <c r="J35" s="16"/>
      <c r="K35" s="14">
        <f>+K27+K32</f>
        <v>30728</v>
      </c>
    </row>
    <row r="36" spans="3:11" ht="13.5" thickTop="1">
      <c r="C36" s="3"/>
      <c r="E36" s="8"/>
      <c r="F36" s="16"/>
      <c r="G36" s="9"/>
      <c r="H36" s="16"/>
      <c r="I36" s="8"/>
      <c r="J36" s="16"/>
      <c r="K36" s="9"/>
    </row>
    <row r="37" spans="3:11" ht="12.75">
      <c r="C37" s="3"/>
      <c r="E37" s="35" t="s">
        <v>93</v>
      </c>
      <c r="F37" s="27"/>
      <c r="G37" s="27" t="s">
        <v>93</v>
      </c>
      <c r="H37" s="27"/>
      <c r="I37" s="35" t="s">
        <v>93</v>
      </c>
      <c r="J37" s="27"/>
      <c r="K37" s="27" t="s">
        <v>93</v>
      </c>
    </row>
    <row r="38" spans="1:9" ht="12.75">
      <c r="A38" s="1" t="s">
        <v>106</v>
      </c>
      <c r="C38" s="3">
        <v>8</v>
      </c>
      <c r="E38" s="6"/>
      <c r="I38" s="6"/>
    </row>
    <row r="39" spans="1:11" ht="12.75">
      <c r="A39" s="1" t="s">
        <v>12</v>
      </c>
      <c r="C39" s="3"/>
      <c r="E39" s="32">
        <f>+E35/98033*100</f>
        <v>1.2975222629114684</v>
      </c>
      <c r="F39" s="7"/>
      <c r="G39" s="33">
        <f>+G35/97939*100</f>
        <v>11.284575092659717</v>
      </c>
      <c r="H39" s="7"/>
      <c r="I39" s="32">
        <f>+I35/98033*100</f>
        <v>20.071812552915855</v>
      </c>
      <c r="J39" s="7"/>
      <c r="K39" s="33">
        <f>+K35/97939*100</f>
        <v>31.37463114795944</v>
      </c>
    </row>
    <row r="40" spans="1:11" ht="12.75">
      <c r="A40" s="1" t="s">
        <v>11</v>
      </c>
      <c r="C40" s="3"/>
      <c r="E40" s="32">
        <f>+E35/98036*100</f>
        <v>1.2974825574278837</v>
      </c>
      <c r="F40" s="7"/>
      <c r="G40" s="33">
        <f>+G35/98099*100</f>
        <v>11.266169889601322</v>
      </c>
      <c r="H40" s="7"/>
      <c r="I40" s="32">
        <f>+I35/98036*100</f>
        <v>20.0711983353054</v>
      </c>
      <c r="J40" s="7"/>
      <c r="K40" s="33">
        <f>+K35/98099*100</f>
        <v>31.323458954729404</v>
      </c>
    </row>
    <row r="41" spans="5:9" ht="12.75">
      <c r="E41" s="6"/>
      <c r="I41" s="6"/>
    </row>
    <row r="42" spans="1:11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5:9" ht="12.75">
      <c r="E44" s="6"/>
      <c r="I44" s="6"/>
    </row>
    <row r="45" spans="5:9" ht="12.75">
      <c r="E45" s="6"/>
      <c r="I45" s="6"/>
    </row>
    <row r="46" spans="5:9" ht="12.75">
      <c r="E46" s="6"/>
      <c r="I46" s="6"/>
    </row>
    <row r="60" spans="3:11" ht="12.75">
      <c r="C60" s="3"/>
      <c r="E60" s="8"/>
      <c r="F60" s="16"/>
      <c r="G60" s="9"/>
      <c r="H60" s="16"/>
      <c r="I60" s="8"/>
      <c r="J60" s="16"/>
      <c r="K60" s="9"/>
    </row>
  </sheetData>
  <mergeCells count="6">
    <mergeCell ref="E5:G5"/>
    <mergeCell ref="I5:K5"/>
    <mergeCell ref="A42:K42"/>
    <mergeCell ref="A43:K43"/>
    <mergeCell ref="E6:G6"/>
    <mergeCell ref="I6:K6"/>
  </mergeCells>
  <printOptions/>
  <pageMargins left="0.75" right="0.75" top="2.5" bottom="1" header="0.5" footer="0.5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C14" sqref="C14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76</v>
      </c>
    </row>
    <row r="3" ht="15.75">
      <c r="A3" s="15"/>
    </row>
    <row r="5" spans="5:7" ht="12.75">
      <c r="E5" s="2" t="s">
        <v>14</v>
      </c>
      <c r="G5" s="3" t="s">
        <v>14</v>
      </c>
    </row>
    <row r="6" spans="5:7" ht="12.75">
      <c r="E6" s="4" t="s">
        <v>99</v>
      </c>
      <c r="G6" s="5" t="s">
        <v>15</v>
      </c>
    </row>
    <row r="7" spans="3:7" ht="12.75">
      <c r="C7" s="3" t="s">
        <v>13</v>
      </c>
      <c r="E7" s="2">
        <v>2003</v>
      </c>
      <c r="G7" s="3">
        <v>2002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 t="s">
        <v>94</v>
      </c>
    </row>
    <row r="10" spans="3:7" ht="12.75">
      <c r="C10" s="3"/>
      <c r="E10" s="8"/>
      <c r="F10" s="9"/>
      <c r="G10" s="9"/>
    </row>
    <row r="11" spans="1:7" ht="12.75">
      <c r="A11" s="1" t="s">
        <v>16</v>
      </c>
      <c r="C11" s="3"/>
      <c r="E11" s="8"/>
      <c r="F11" s="9"/>
      <c r="G11" s="9"/>
    </row>
    <row r="12" spans="1:7" ht="12.75">
      <c r="A12" s="1" t="s">
        <v>85</v>
      </c>
      <c r="C12" s="3" t="s">
        <v>73</v>
      </c>
      <c r="E12" s="8">
        <v>92402</v>
      </c>
      <c r="F12" s="9"/>
      <c r="G12" s="9">
        <f>95805</f>
        <v>95805</v>
      </c>
    </row>
    <row r="13" spans="1:7" ht="12.75">
      <c r="A13" s="1" t="s">
        <v>17</v>
      </c>
      <c r="C13" s="3">
        <v>1</v>
      </c>
      <c r="E13" s="8">
        <f>155195+2000</f>
        <v>157195</v>
      </c>
      <c r="F13" s="9"/>
      <c r="G13" s="9">
        <f>160090+215</f>
        <v>160305</v>
      </c>
    </row>
    <row r="14" spans="1:7" ht="12.75">
      <c r="A14" s="1" t="s">
        <v>91</v>
      </c>
      <c r="C14" s="3">
        <v>5</v>
      </c>
      <c r="E14" s="8">
        <v>66003</v>
      </c>
      <c r="F14" s="9"/>
      <c r="G14" s="9">
        <v>0</v>
      </c>
    </row>
    <row r="15" spans="1:7" ht="12.75">
      <c r="A15" s="1" t="s">
        <v>90</v>
      </c>
      <c r="C15" s="3">
        <v>1</v>
      </c>
      <c r="E15" s="8">
        <f>15962+1</f>
        <v>15963</v>
      </c>
      <c r="F15" s="9"/>
      <c r="G15" s="9">
        <v>16515</v>
      </c>
    </row>
    <row r="16" spans="3:7" ht="12.75">
      <c r="C16" s="3"/>
      <c r="E16" s="8"/>
      <c r="F16" s="9"/>
      <c r="G16" s="9"/>
    </row>
    <row r="17" spans="1:7" ht="12.75">
      <c r="A17" s="1" t="s">
        <v>18</v>
      </c>
      <c r="C17" s="3"/>
      <c r="E17" s="8"/>
      <c r="F17" s="9"/>
      <c r="G17" s="9"/>
    </row>
    <row r="18" spans="1:7" ht="12.75">
      <c r="A18" s="1" t="s">
        <v>19</v>
      </c>
      <c r="C18" s="3"/>
      <c r="E18" s="17">
        <v>159369</v>
      </c>
      <c r="F18" s="9"/>
      <c r="G18" s="19">
        <f>278594+111492</f>
        <v>390086</v>
      </c>
    </row>
    <row r="19" spans="1:7" ht="12.75">
      <c r="A19" s="1" t="s">
        <v>20</v>
      </c>
      <c r="C19" s="3"/>
      <c r="E19" s="24">
        <f>92680+4972</f>
        <v>97652</v>
      </c>
      <c r="F19" s="9"/>
      <c r="G19" s="21">
        <f>196745+328-119151+166+7493+5370</f>
        <v>90951</v>
      </c>
    </row>
    <row r="20" spans="1:7" ht="12.75">
      <c r="A20" s="1" t="s">
        <v>69</v>
      </c>
      <c r="C20" s="3">
        <v>10</v>
      </c>
      <c r="E20" s="24">
        <v>919</v>
      </c>
      <c r="F20" s="9"/>
      <c r="G20" s="21">
        <v>1103</v>
      </c>
    </row>
    <row r="21" spans="1:7" ht="12.75">
      <c r="A21" s="1" t="s">
        <v>21</v>
      </c>
      <c r="C21" s="3"/>
      <c r="E21" s="24">
        <v>205292</v>
      </c>
      <c r="F21" s="9"/>
      <c r="G21" s="21">
        <f>70000+19715</f>
        <v>89715</v>
      </c>
    </row>
    <row r="22" spans="3:7" ht="12.75">
      <c r="C22" s="3"/>
      <c r="E22" s="25">
        <f>SUM(E18:E21)</f>
        <v>463232</v>
      </c>
      <c r="F22" s="9"/>
      <c r="G22" s="22">
        <f>SUM(G18:G21)</f>
        <v>571855</v>
      </c>
    </row>
    <row r="23" spans="3:7" ht="12.75">
      <c r="C23" s="3"/>
      <c r="E23" s="8"/>
      <c r="F23" s="9"/>
      <c r="G23" s="9"/>
    </row>
    <row r="24" spans="1:7" ht="12.75">
      <c r="A24" s="1" t="s">
        <v>22</v>
      </c>
      <c r="C24" s="3"/>
      <c r="E24" s="8"/>
      <c r="F24" s="9"/>
      <c r="G24" s="9"/>
    </row>
    <row r="25" spans="1:7" ht="12.75">
      <c r="A25" s="1" t="s">
        <v>24</v>
      </c>
      <c r="C25" s="3"/>
      <c r="E25" s="17">
        <v>-32786</v>
      </c>
      <c r="F25" s="9"/>
      <c r="G25" s="19">
        <v>-27090</v>
      </c>
    </row>
    <row r="26" spans="1:7" ht="12.75">
      <c r="A26" s="1" t="s">
        <v>23</v>
      </c>
      <c r="C26" s="3"/>
      <c r="E26" s="24">
        <v>-96329</v>
      </c>
      <c r="F26" s="9"/>
      <c r="G26" s="21">
        <f>-153148-34</f>
        <v>-153182</v>
      </c>
    </row>
    <row r="27" spans="1:7" ht="12.75">
      <c r="A27" s="1" t="s">
        <v>25</v>
      </c>
      <c r="C27" s="3"/>
      <c r="E27" s="24">
        <v>-116</v>
      </c>
      <c r="F27" s="9"/>
      <c r="G27" s="21">
        <f>5336-5370</f>
        <v>-34</v>
      </c>
    </row>
    <row r="28" spans="3:7" ht="12.75">
      <c r="C28" s="3"/>
      <c r="E28" s="25">
        <f>SUM(E25:E27)</f>
        <v>-129231</v>
      </c>
      <c r="F28" s="9"/>
      <c r="G28" s="22">
        <f>SUM(G25:G27)</f>
        <v>-180306</v>
      </c>
    </row>
    <row r="29" spans="3:7" ht="12.75">
      <c r="C29" s="3"/>
      <c r="E29" s="8"/>
      <c r="F29" s="9"/>
      <c r="G29" s="9"/>
    </row>
    <row r="30" spans="1:7" ht="12.75">
      <c r="A30" s="1" t="s">
        <v>26</v>
      </c>
      <c r="C30" s="3"/>
      <c r="E30" s="8">
        <f>+E22+E28</f>
        <v>334001</v>
      </c>
      <c r="F30" s="9"/>
      <c r="G30" s="9">
        <f>+G22+G28</f>
        <v>391549</v>
      </c>
    </row>
    <row r="31" spans="3:7" ht="12.75">
      <c r="C31" s="3"/>
      <c r="E31" s="8"/>
      <c r="F31" s="9"/>
      <c r="G31" s="9"/>
    </row>
    <row r="32" spans="1:7" ht="12.75">
      <c r="A32" s="1" t="s">
        <v>27</v>
      </c>
      <c r="C32" s="3"/>
      <c r="E32" s="8"/>
      <c r="F32" s="9"/>
      <c r="G32" s="9"/>
    </row>
    <row r="33" spans="1:7" ht="12.75">
      <c r="A33" s="1" t="s">
        <v>28</v>
      </c>
      <c r="C33" s="3"/>
      <c r="E33" s="8">
        <f>-20+5</f>
        <v>-15</v>
      </c>
      <c r="F33" s="9"/>
      <c r="G33" s="9">
        <v>-20</v>
      </c>
    </row>
    <row r="34" spans="3:8" ht="13.5" thickBot="1">
      <c r="C34" s="3"/>
      <c r="E34" s="26">
        <f>+E33+E30+SUM(E12:E15)</f>
        <v>665549</v>
      </c>
      <c r="F34" s="9"/>
      <c r="G34" s="23">
        <f>+G33+G30+SUM(G12:G15)</f>
        <v>664154</v>
      </c>
      <c r="H34" s="28"/>
    </row>
    <row r="35" spans="3:7" ht="13.5" thickTop="1">
      <c r="C35" s="3"/>
      <c r="E35" s="8"/>
      <c r="F35" s="9"/>
      <c r="G35" s="9"/>
    </row>
    <row r="36" spans="1:7" ht="12.75">
      <c r="A36" s="1" t="s">
        <v>29</v>
      </c>
      <c r="C36" s="3"/>
      <c r="E36" s="8"/>
      <c r="F36" s="9"/>
      <c r="G36" s="9"/>
    </row>
    <row r="37" spans="1:7" ht="12.75">
      <c r="A37" s="1" t="s">
        <v>31</v>
      </c>
      <c r="C37" s="3">
        <v>12</v>
      </c>
      <c r="E37" s="8">
        <v>98033</v>
      </c>
      <c r="F37" s="9"/>
      <c r="G37" s="9">
        <v>98033</v>
      </c>
    </row>
    <row r="38" spans="1:7" ht="12.75">
      <c r="A38" s="1" t="s">
        <v>30</v>
      </c>
      <c r="C38" s="3"/>
      <c r="E38" s="8">
        <v>11944</v>
      </c>
      <c r="F38" s="9"/>
      <c r="G38" s="9">
        <v>11944</v>
      </c>
    </row>
    <row r="39" spans="1:7" ht="12.75">
      <c r="A39" s="1" t="s">
        <v>32</v>
      </c>
      <c r="C39" s="3"/>
      <c r="E39" s="8">
        <f>+'Condensed Statement of Equity'!K20+'Condensed Statement of Equity'!I20</f>
        <v>555572</v>
      </c>
      <c r="F39" s="9"/>
      <c r="G39" s="9">
        <f>+'Condensed Statement of Equity'!I13+'Condensed Statement of Equity'!K13</f>
        <v>554177</v>
      </c>
    </row>
    <row r="40" spans="3:7" ht="13.5" thickBot="1">
      <c r="C40" s="3"/>
      <c r="E40" s="26">
        <f>SUM(E37:E39)</f>
        <v>665549</v>
      </c>
      <c r="F40" s="9"/>
      <c r="G40" s="23">
        <f>SUM(G37:G39)</f>
        <v>664154</v>
      </c>
    </row>
    <row r="41" spans="5:7" ht="13.5" thickTop="1">
      <c r="E41" s="8"/>
      <c r="F41" s="9"/>
      <c r="G41" s="9"/>
    </row>
    <row r="42" spans="1:7" ht="12.75">
      <c r="A42" s="37"/>
      <c r="B42" s="37"/>
      <c r="C42" s="37"/>
      <c r="D42" s="37"/>
      <c r="E42" s="37"/>
      <c r="F42" s="37"/>
      <c r="G42" s="37"/>
    </row>
    <row r="43" spans="1:7" ht="12.75">
      <c r="A43" s="37"/>
      <c r="B43" s="37"/>
      <c r="C43" s="37"/>
      <c r="D43" s="37"/>
      <c r="E43" s="37"/>
      <c r="F43" s="37"/>
      <c r="G43" s="37"/>
    </row>
    <row r="44" spans="5:7" ht="12.75">
      <c r="E44" s="8"/>
      <c r="F44" s="9"/>
      <c r="G44" s="9"/>
    </row>
    <row r="45" spans="5:7" ht="12.75">
      <c r="E45" s="9"/>
      <c r="F45" s="9"/>
      <c r="G45" s="9"/>
    </row>
    <row r="46" spans="5:7" ht="12.75"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5:7" ht="12.75">
      <c r="E49" s="9"/>
      <c r="F49" s="9"/>
      <c r="G49" s="9"/>
    </row>
  </sheetData>
  <mergeCells count="2">
    <mergeCell ref="A42:G42"/>
    <mergeCell ref="A43:G43"/>
  </mergeCells>
  <printOptions/>
  <pageMargins left="0.75" right="0.75" top="1.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E8" sqref="E8"/>
    </sheetView>
  </sheetViews>
  <sheetFormatPr defaultColWidth="9.140625" defaultRowHeight="12.75"/>
  <cols>
    <col min="1" max="1" width="27.710937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77</v>
      </c>
    </row>
    <row r="3" ht="15.75">
      <c r="A3" s="15" t="s">
        <v>95</v>
      </c>
    </row>
    <row r="5" spans="7:11" ht="12.75">
      <c r="G5" s="38" t="s">
        <v>40</v>
      </c>
      <c r="H5" s="38"/>
      <c r="I5" s="38"/>
      <c r="K5" s="30" t="s">
        <v>41</v>
      </c>
    </row>
    <row r="6" spans="5:13" ht="12.75">
      <c r="E6" s="3" t="s">
        <v>33</v>
      </c>
      <c r="G6" s="3" t="s">
        <v>35</v>
      </c>
      <c r="I6" s="3" t="s">
        <v>71</v>
      </c>
      <c r="K6" s="3" t="s">
        <v>38</v>
      </c>
      <c r="M6" s="3" t="s">
        <v>39</v>
      </c>
    </row>
    <row r="7" spans="3:13" ht="12.75">
      <c r="C7" s="3" t="s">
        <v>13</v>
      </c>
      <c r="E7" s="3" t="s">
        <v>34</v>
      </c>
      <c r="G7" s="3" t="s">
        <v>36</v>
      </c>
      <c r="I7" s="3" t="s">
        <v>72</v>
      </c>
      <c r="K7" s="3" t="s">
        <v>37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13" ht="12.75">
      <c r="A10" s="1" t="s">
        <v>87</v>
      </c>
      <c r="C10" s="3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1" t="s">
        <v>42</v>
      </c>
      <c r="C11" s="3"/>
      <c r="E11" s="8">
        <v>98033</v>
      </c>
      <c r="F11" s="8"/>
      <c r="G11" s="8">
        <v>11944</v>
      </c>
      <c r="H11" s="8"/>
      <c r="I11" s="8">
        <f>4373+8277</f>
        <v>12650</v>
      </c>
      <c r="J11" s="8"/>
      <c r="K11" s="8">
        <v>524797</v>
      </c>
      <c r="L11" s="8"/>
      <c r="M11" s="8">
        <f>SUM(E11:L11)</f>
        <v>647424</v>
      </c>
    </row>
    <row r="12" spans="1:13" ht="12.75">
      <c r="A12" s="1" t="s">
        <v>43</v>
      </c>
      <c r="C12" s="3">
        <v>1</v>
      </c>
      <c r="E12" s="12">
        <v>0</v>
      </c>
      <c r="F12" s="8"/>
      <c r="G12" s="12">
        <v>0</v>
      </c>
      <c r="H12" s="8"/>
      <c r="I12" s="12">
        <v>0</v>
      </c>
      <c r="J12" s="8"/>
      <c r="K12" s="12">
        <v>16730</v>
      </c>
      <c r="L12" s="8"/>
      <c r="M12" s="12">
        <f>SUM(E12:L12)</f>
        <v>16730</v>
      </c>
    </row>
    <row r="13" spans="1:13" ht="12.75">
      <c r="A13" s="1" t="s">
        <v>89</v>
      </c>
      <c r="C13" s="3"/>
      <c r="E13" s="8">
        <f>SUM(E11:E12)</f>
        <v>98033</v>
      </c>
      <c r="F13" s="8"/>
      <c r="G13" s="8">
        <f>SUM(G11:G12)</f>
        <v>11944</v>
      </c>
      <c r="H13" s="8"/>
      <c r="I13" s="8">
        <f>SUM(I11:I12)</f>
        <v>12650</v>
      </c>
      <c r="J13" s="8"/>
      <c r="K13" s="8">
        <f>SUM(K11:K12)</f>
        <v>541527</v>
      </c>
      <c r="L13" s="8"/>
      <c r="M13" s="8">
        <f>SUM(M11:M12)</f>
        <v>664154</v>
      </c>
    </row>
    <row r="14" spans="3:13" ht="12.75">
      <c r="C14" s="3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1" t="s">
        <v>86</v>
      </c>
      <c r="C15" s="3"/>
      <c r="E15" s="8"/>
      <c r="F15" s="8"/>
      <c r="G15" s="8"/>
      <c r="H15" s="8"/>
      <c r="I15" s="8"/>
      <c r="J15" s="8"/>
      <c r="K15" s="8">
        <f>+'Condensed Income Statements'!I35</f>
        <v>19677</v>
      </c>
      <c r="L15" s="8"/>
      <c r="M15" s="8">
        <f>SUM(E15:L15)</f>
        <v>19677</v>
      </c>
    </row>
    <row r="16" spans="1:13" ht="12.75">
      <c r="A16" s="1" t="s">
        <v>103</v>
      </c>
      <c r="C16" s="3"/>
      <c r="E16" s="8"/>
      <c r="F16" s="8"/>
      <c r="G16" s="8"/>
      <c r="H16" s="8"/>
      <c r="I16" s="8"/>
      <c r="J16" s="8"/>
      <c r="K16" s="8">
        <v>-17646</v>
      </c>
      <c r="L16" s="8"/>
      <c r="M16" s="8">
        <f>SUM(E16:L16)</f>
        <v>-17646</v>
      </c>
    </row>
    <row r="17" spans="1:13" ht="12.75">
      <c r="A17" s="1" t="s">
        <v>44</v>
      </c>
      <c r="C17" s="3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1" t="s">
        <v>45</v>
      </c>
      <c r="C18" s="3"/>
      <c r="E18" s="8"/>
      <c r="F18" s="8"/>
      <c r="G18" s="8"/>
      <c r="H18" s="8"/>
      <c r="I18" s="8">
        <v>-636</v>
      </c>
      <c r="J18" s="8"/>
      <c r="K18" s="8"/>
      <c r="L18" s="8"/>
      <c r="M18" s="8">
        <f>SUM(E18:L18)</f>
        <v>-636</v>
      </c>
    </row>
    <row r="19" spans="3:13" ht="12.75">
      <c r="C19" s="3"/>
      <c r="E19" s="29"/>
      <c r="F19" s="8"/>
      <c r="G19" s="29"/>
      <c r="H19" s="8"/>
      <c r="I19" s="29"/>
      <c r="J19" s="8"/>
      <c r="K19" s="29"/>
      <c r="L19" s="8"/>
      <c r="M19" s="29"/>
    </row>
    <row r="20" spans="1:13" ht="13.5" thickBot="1">
      <c r="A20" s="1" t="s">
        <v>100</v>
      </c>
      <c r="C20" s="3"/>
      <c r="E20" s="13">
        <f>SUM(E13:E19)</f>
        <v>98033</v>
      </c>
      <c r="F20" s="8"/>
      <c r="G20" s="13">
        <f>SUM(G13:G19)</f>
        <v>11944</v>
      </c>
      <c r="H20" s="8"/>
      <c r="I20" s="13">
        <f>SUM(I13:I19)</f>
        <v>12014</v>
      </c>
      <c r="J20" s="8"/>
      <c r="K20" s="13">
        <f>SUM(K13:K19)</f>
        <v>543558</v>
      </c>
      <c r="L20" s="8"/>
      <c r="M20" s="13">
        <f>SUM(M13:M19)</f>
        <v>665549</v>
      </c>
    </row>
    <row r="21" spans="3:13" ht="13.5" thickTop="1">
      <c r="C21" s="3"/>
      <c r="E21" s="9"/>
      <c r="F21" s="9"/>
      <c r="G21" s="9"/>
      <c r="H21" s="9"/>
      <c r="I21" s="9"/>
      <c r="J21" s="9"/>
      <c r="K21" s="9"/>
      <c r="L21" s="9"/>
      <c r="M21" s="9"/>
    </row>
    <row r="22" spans="1:3" ht="12.75">
      <c r="A22" s="1" t="s">
        <v>83</v>
      </c>
      <c r="C22" s="3"/>
    </row>
    <row r="23" spans="1:13" ht="12.75">
      <c r="A23" s="1" t="s">
        <v>42</v>
      </c>
      <c r="C23" s="3"/>
      <c r="E23" s="9">
        <v>97836</v>
      </c>
      <c r="F23" s="9"/>
      <c r="G23" s="9">
        <v>11223</v>
      </c>
      <c r="H23" s="9"/>
      <c r="I23" s="9">
        <f>2186-5698</f>
        <v>-3512</v>
      </c>
      <c r="J23" s="9"/>
      <c r="K23" s="9">
        <v>491989</v>
      </c>
      <c r="L23" s="9"/>
      <c r="M23" s="9">
        <f>SUM(E23:L23)</f>
        <v>597536</v>
      </c>
    </row>
    <row r="24" spans="1:13" ht="12.75">
      <c r="A24" s="1" t="s">
        <v>43</v>
      </c>
      <c r="C24" s="3">
        <v>1</v>
      </c>
      <c r="E24" s="10">
        <v>0</v>
      </c>
      <c r="F24" s="9"/>
      <c r="G24" s="10">
        <v>0</v>
      </c>
      <c r="H24" s="9"/>
      <c r="I24" s="10">
        <v>0</v>
      </c>
      <c r="J24" s="9"/>
      <c r="K24" s="10">
        <v>20305</v>
      </c>
      <c r="L24" s="9"/>
      <c r="M24" s="10">
        <f>SUM(E24:L24)</f>
        <v>20305</v>
      </c>
    </row>
    <row r="25" spans="1:14" ht="12.75">
      <c r="A25" s="1" t="s">
        <v>84</v>
      </c>
      <c r="C25" s="3"/>
      <c r="E25" s="9">
        <f>SUM(E23:E24)</f>
        <v>97836</v>
      </c>
      <c r="F25" s="9"/>
      <c r="G25" s="9">
        <f>SUM(G23:G24)</f>
        <v>11223</v>
      </c>
      <c r="H25" s="9"/>
      <c r="I25" s="9">
        <f>SUM(I23:I24)</f>
        <v>-3512</v>
      </c>
      <c r="J25" s="9"/>
      <c r="K25" s="9">
        <f>SUM(K23:K24)</f>
        <v>512294</v>
      </c>
      <c r="L25" s="9"/>
      <c r="M25" s="9">
        <f>SUM(M23:M24)</f>
        <v>617841</v>
      </c>
      <c r="N25" s="28"/>
    </row>
    <row r="26" spans="3:13" ht="12.75">
      <c r="C26" s="3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1" t="s">
        <v>86</v>
      </c>
      <c r="C27" s="3"/>
      <c r="E27" s="9"/>
      <c r="F27" s="9"/>
      <c r="G27" s="9"/>
      <c r="H27" s="9"/>
      <c r="I27" s="9"/>
      <c r="J27" s="9"/>
      <c r="K27" s="9">
        <f>+'Condensed Income Statements'!K35</f>
        <v>30728</v>
      </c>
      <c r="L27" s="9"/>
      <c r="M27" s="9">
        <f>SUM(E27:L27)</f>
        <v>30728</v>
      </c>
    </row>
    <row r="28" spans="1:13" ht="12.75">
      <c r="A28" s="1" t="s">
        <v>103</v>
      </c>
      <c r="C28" s="3"/>
      <c r="E28" s="9"/>
      <c r="F28" s="9"/>
      <c r="G28" s="9"/>
      <c r="H28" s="9"/>
      <c r="I28" s="9"/>
      <c r="J28" s="9"/>
      <c r="K28" s="9">
        <v>-17610</v>
      </c>
      <c r="L28" s="9"/>
      <c r="M28" s="9">
        <f>SUM(E28:L28)</f>
        <v>-17610</v>
      </c>
    </row>
    <row r="29" spans="1:13" ht="12.75">
      <c r="A29" s="1" t="s">
        <v>44</v>
      </c>
      <c r="C29" s="3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1" t="s">
        <v>45</v>
      </c>
      <c r="C30" s="3"/>
      <c r="E30" s="9"/>
      <c r="F30" s="9"/>
      <c r="G30" s="9"/>
      <c r="H30" s="9"/>
      <c r="I30" s="9">
        <v>13926</v>
      </c>
      <c r="J30" s="9"/>
      <c r="K30" s="9"/>
      <c r="L30" s="9"/>
      <c r="M30" s="9">
        <f>SUM(E30:L30)</f>
        <v>13926</v>
      </c>
    </row>
    <row r="31" spans="1:13" ht="12.75">
      <c r="A31" s="1" t="s">
        <v>46</v>
      </c>
      <c r="C31" s="3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1" t="s">
        <v>47</v>
      </c>
      <c r="C32" s="3"/>
      <c r="E32" s="9">
        <v>197</v>
      </c>
      <c r="F32" s="9"/>
      <c r="G32" s="9"/>
      <c r="H32" s="9"/>
      <c r="I32" s="9"/>
      <c r="J32" s="9"/>
      <c r="K32" s="9"/>
      <c r="L32" s="9"/>
      <c r="M32" s="9">
        <f>SUM(E32:L32)</f>
        <v>197</v>
      </c>
    </row>
    <row r="33" spans="1:13" ht="12.75">
      <c r="A33" s="1" t="s">
        <v>48</v>
      </c>
      <c r="C33" s="3"/>
      <c r="E33" s="9"/>
      <c r="F33" s="9"/>
      <c r="G33" s="9">
        <v>721</v>
      </c>
      <c r="H33" s="9"/>
      <c r="I33" s="9"/>
      <c r="J33" s="9"/>
      <c r="K33" s="9"/>
      <c r="L33" s="9"/>
      <c r="M33" s="9">
        <f>SUM(E33:L33)</f>
        <v>721</v>
      </c>
    </row>
    <row r="34" spans="3:13" ht="12.75">
      <c r="C34" s="3"/>
      <c r="E34" s="11"/>
      <c r="F34" s="9"/>
      <c r="G34" s="11"/>
      <c r="H34" s="9"/>
      <c r="I34" s="11"/>
      <c r="J34" s="9"/>
      <c r="K34" s="11"/>
      <c r="L34" s="9"/>
      <c r="M34" s="11"/>
    </row>
    <row r="35" spans="1:13" ht="13.5" thickBot="1">
      <c r="A35" s="1" t="s">
        <v>101</v>
      </c>
      <c r="C35" s="3"/>
      <c r="E35" s="14">
        <f>SUM(E25:E34)</f>
        <v>98033</v>
      </c>
      <c r="F35" s="9"/>
      <c r="G35" s="14">
        <f>SUM(G25:G34)</f>
        <v>11944</v>
      </c>
      <c r="H35" s="9"/>
      <c r="I35" s="14">
        <f>SUM(I25:I34)</f>
        <v>10414</v>
      </c>
      <c r="J35" s="9"/>
      <c r="K35" s="14">
        <f>SUM(K25:K34)</f>
        <v>525412</v>
      </c>
      <c r="L35" s="9"/>
      <c r="M35" s="14">
        <f>SUM(M25:M34)</f>
        <v>645803</v>
      </c>
    </row>
    <row r="36" spans="3:13" ht="13.5" thickTop="1">
      <c r="C36" s="3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5:13" ht="12.75">
      <c r="E39" s="9"/>
      <c r="F39" s="9"/>
      <c r="G39" s="9"/>
      <c r="H39" s="9"/>
      <c r="I39" s="9"/>
      <c r="J39" s="9"/>
      <c r="K39" s="9"/>
      <c r="L39" s="9"/>
      <c r="M39" s="9"/>
    </row>
    <row r="40" spans="5:13" ht="12.75">
      <c r="E40" s="9"/>
      <c r="F40" s="9"/>
      <c r="G40" s="9"/>
      <c r="H40" s="9"/>
      <c r="I40" s="9"/>
      <c r="J40" s="9"/>
      <c r="K40" s="9"/>
      <c r="L40" s="9"/>
      <c r="M40" s="9"/>
    </row>
    <row r="41" spans="5:13" ht="12.75">
      <c r="E41" s="9"/>
      <c r="F41" s="9"/>
      <c r="G41" s="9"/>
      <c r="H41" s="9"/>
      <c r="I41" s="9"/>
      <c r="J41" s="9"/>
      <c r="K41" s="9"/>
      <c r="L41" s="9"/>
      <c r="M41" s="9"/>
    </row>
    <row r="42" spans="5:13" ht="12.75">
      <c r="E42" s="9"/>
      <c r="F42" s="9"/>
      <c r="G42" s="9"/>
      <c r="H42" s="9"/>
      <c r="I42" s="9"/>
      <c r="J42" s="9"/>
      <c r="K42" s="9"/>
      <c r="L42" s="9"/>
      <c r="M42" s="9"/>
    </row>
    <row r="43" spans="5:13" ht="12.75">
      <c r="E43" s="9"/>
      <c r="F43" s="9"/>
      <c r="G43" s="9"/>
      <c r="H43" s="9"/>
      <c r="I43" s="9"/>
      <c r="J43" s="9"/>
      <c r="K43" s="9"/>
      <c r="L43" s="9"/>
      <c r="M43" s="9"/>
    </row>
  </sheetData>
  <mergeCells count="3">
    <mergeCell ref="G5:I5"/>
    <mergeCell ref="A37:M37"/>
    <mergeCell ref="A38:M38"/>
  </mergeCells>
  <printOptions/>
  <pageMargins left="0.75" right="0.75" top="1.5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8">
      <selection activeCell="C23" sqref="C23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78</v>
      </c>
    </row>
    <row r="3" ht="15.75">
      <c r="A3" s="15" t="s">
        <v>95</v>
      </c>
    </row>
    <row r="5" spans="5:7" ht="12.75">
      <c r="E5" s="36"/>
      <c r="F5" s="36"/>
      <c r="G5" s="36"/>
    </row>
    <row r="6" spans="5:7" ht="12.75">
      <c r="E6" s="2" t="s">
        <v>98</v>
      </c>
      <c r="G6" s="3" t="s">
        <v>98</v>
      </c>
    </row>
    <row r="7" spans="3:7" ht="12.75">
      <c r="C7" s="3" t="s">
        <v>13</v>
      </c>
      <c r="E7" s="4" t="s">
        <v>96</v>
      </c>
      <c r="G7" s="5" t="s">
        <v>97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49</v>
      </c>
      <c r="C10" s="3"/>
      <c r="E10" s="8"/>
    </row>
    <row r="11" spans="1:7" ht="12.75">
      <c r="A11" s="1" t="s">
        <v>50</v>
      </c>
      <c r="C11" s="3"/>
      <c r="E11" s="17">
        <f>205718-93</f>
        <v>205625</v>
      </c>
      <c r="G11" s="19">
        <f>106849-1344</f>
        <v>105505</v>
      </c>
    </row>
    <row r="12" spans="1:7" ht="12.75">
      <c r="A12" s="1" t="s">
        <v>51</v>
      </c>
      <c r="C12" s="3"/>
      <c r="E12" s="24">
        <v>-5</v>
      </c>
      <c r="G12" s="21">
        <v>-1</v>
      </c>
    </row>
    <row r="13" spans="1:7" ht="12.75">
      <c r="A13" s="1" t="s">
        <v>52</v>
      </c>
      <c r="C13" s="3"/>
      <c r="E13" s="24">
        <v>1459</v>
      </c>
      <c r="G13" s="21">
        <v>615</v>
      </c>
    </row>
    <row r="14" spans="1:7" ht="12.75">
      <c r="A14" s="1" t="s">
        <v>53</v>
      </c>
      <c r="C14" s="3"/>
      <c r="E14" s="18">
        <v>-6994</v>
      </c>
      <c r="G14" s="20">
        <v>-21314</v>
      </c>
    </row>
    <row r="15" spans="3:7" ht="12.75">
      <c r="C15" s="3"/>
      <c r="E15" s="8"/>
      <c r="G15" s="9"/>
    </row>
    <row r="16" spans="1:7" ht="12.75">
      <c r="A16" s="1" t="s">
        <v>54</v>
      </c>
      <c r="C16" s="3"/>
      <c r="E16" s="8">
        <f>SUM(E11:E15)</f>
        <v>200085</v>
      </c>
      <c r="G16" s="9">
        <f>SUM(G11:G15)</f>
        <v>84805</v>
      </c>
    </row>
    <row r="17" spans="3:7" ht="12.75">
      <c r="C17" s="3"/>
      <c r="E17" s="8"/>
      <c r="G17" s="9"/>
    </row>
    <row r="18" spans="1:7" ht="12.75">
      <c r="A18" s="1" t="s">
        <v>55</v>
      </c>
      <c r="C18" s="3"/>
      <c r="E18" s="8"/>
      <c r="G18" s="9"/>
    </row>
    <row r="19" spans="1:7" ht="12.75">
      <c r="A19" s="1" t="s">
        <v>57</v>
      </c>
      <c r="C19" s="3"/>
      <c r="E19" s="17"/>
      <c r="G19" s="19"/>
    </row>
    <row r="20" spans="1:7" ht="12.75">
      <c r="A20" s="1" t="s">
        <v>58</v>
      </c>
      <c r="C20" s="3"/>
      <c r="E20" s="24">
        <v>373</v>
      </c>
      <c r="G20" s="21">
        <v>5381</v>
      </c>
    </row>
    <row r="21" spans="1:7" ht="12.75">
      <c r="A21" s="1" t="s">
        <v>56</v>
      </c>
      <c r="C21" s="3"/>
      <c r="E21" s="24">
        <v>-1293</v>
      </c>
      <c r="G21" s="21">
        <v>-4719</v>
      </c>
    </row>
    <row r="22" spans="1:7" ht="12.75">
      <c r="A22" s="1" t="s">
        <v>92</v>
      </c>
      <c r="C22" s="3">
        <v>5</v>
      </c>
      <c r="E22" s="24">
        <v>-66003</v>
      </c>
      <c r="G22" s="21">
        <v>0</v>
      </c>
    </row>
    <row r="23" spans="1:7" ht="12.75">
      <c r="A23" s="1" t="s">
        <v>59</v>
      </c>
      <c r="C23" s="3"/>
      <c r="E23" s="18">
        <v>61</v>
      </c>
      <c r="G23" s="20">
        <v>33</v>
      </c>
    </row>
    <row r="24" spans="3:7" ht="12.75">
      <c r="C24" s="3"/>
      <c r="E24" s="8"/>
      <c r="G24" s="9"/>
    </row>
    <row r="25" spans="1:7" ht="12.75">
      <c r="A25" s="1" t="s">
        <v>60</v>
      </c>
      <c r="C25" s="3"/>
      <c r="E25" s="8">
        <f>SUM(E20:E24)</f>
        <v>-66862</v>
      </c>
      <c r="G25" s="9">
        <f>SUM(G20:G24)</f>
        <v>695</v>
      </c>
    </row>
    <row r="26" spans="3:7" ht="12.75">
      <c r="C26" s="3"/>
      <c r="E26" s="8"/>
      <c r="G26" s="9"/>
    </row>
    <row r="27" spans="1:7" ht="12.75">
      <c r="A27" s="1" t="s">
        <v>61</v>
      </c>
      <c r="C27" s="3"/>
      <c r="E27" s="8"/>
      <c r="G27" s="9"/>
    </row>
    <row r="28" spans="1:7" ht="12.75">
      <c r="A28" s="1" t="s">
        <v>62</v>
      </c>
      <c r="C28" s="3"/>
      <c r="E28" s="17">
        <v>0</v>
      </c>
      <c r="G28" s="19">
        <v>918</v>
      </c>
    </row>
    <row r="29" spans="1:7" ht="12.75">
      <c r="A29" s="1" t="s">
        <v>102</v>
      </c>
      <c r="C29" s="3"/>
      <c r="E29" s="18">
        <v>-17646</v>
      </c>
      <c r="G29" s="20">
        <v>-17610</v>
      </c>
    </row>
    <row r="30" spans="3:7" ht="12.75">
      <c r="C30" s="3"/>
      <c r="E30" s="8"/>
      <c r="G30" s="9"/>
    </row>
    <row r="31" spans="1:7" ht="12.75">
      <c r="A31" s="1" t="s">
        <v>63</v>
      </c>
      <c r="C31" s="3"/>
      <c r="E31" s="12">
        <f>SUM(E28:E30)</f>
        <v>-17646</v>
      </c>
      <c r="G31" s="10">
        <f>SUM(G28:G30)</f>
        <v>-16692</v>
      </c>
    </row>
    <row r="32" spans="1:7" ht="12.75">
      <c r="A32" s="1" t="s">
        <v>64</v>
      </c>
      <c r="C32" s="3"/>
      <c r="E32" s="8"/>
      <c r="G32" s="9"/>
    </row>
    <row r="33" spans="1:7" ht="12.75">
      <c r="A33" s="1" t="s">
        <v>65</v>
      </c>
      <c r="C33" s="3"/>
      <c r="E33" s="8">
        <f>+E31+E25+E16</f>
        <v>115577</v>
      </c>
      <c r="G33" s="9">
        <f>+G31+G25+G16</f>
        <v>68808</v>
      </c>
    </row>
    <row r="34" spans="1:7" ht="12.75">
      <c r="A34" s="1" t="s">
        <v>66</v>
      </c>
      <c r="C34" s="3"/>
      <c r="E34" s="8"/>
      <c r="G34" s="9"/>
    </row>
    <row r="35" spans="1:7" ht="12.75">
      <c r="A35" s="1" t="s">
        <v>67</v>
      </c>
      <c r="C35" s="3"/>
      <c r="E35" s="8">
        <v>89715</v>
      </c>
      <c r="G35" s="9">
        <v>11420</v>
      </c>
    </row>
    <row r="36" spans="1:7" ht="13.5" thickBot="1">
      <c r="A36" s="1" t="s">
        <v>68</v>
      </c>
      <c r="C36" s="3"/>
      <c r="E36" s="26">
        <f>+E35+E33</f>
        <v>205292</v>
      </c>
      <c r="G36" s="23">
        <f>+G35+G33</f>
        <v>80228</v>
      </c>
    </row>
    <row r="37" spans="5:7" ht="13.5" thickTop="1">
      <c r="E37" s="9"/>
      <c r="G37" s="9"/>
    </row>
    <row r="38" spans="1:7" ht="12.75">
      <c r="A38" s="37"/>
      <c r="B38" s="37"/>
      <c r="C38" s="37"/>
      <c r="D38" s="37"/>
      <c r="E38" s="37"/>
      <c r="F38" s="37"/>
      <c r="G38" s="37"/>
    </row>
    <row r="39" spans="1:7" ht="12.75">
      <c r="A39" s="37"/>
      <c r="B39" s="37"/>
      <c r="C39" s="37"/>
      <c r="D39" s="37"/>
      <c r="E39" s="37"/>
      <c r="F39" s="37"/>
      <c r="G39" s="37"/>
    </row>
    <row r="40" spans="5:7" ht="12.75">
      <c r="E40" s="9"/>
      <c r="G40" s="9"/>
    </row>
    <row r="41" spans="5:7" ht="12.75">
      <c r="E41" s="9"/>
      <c r="G41" s="9"/>
    </row>
    <row r="42" spans="5:7" ht="12.75">
      <c r="E42" s="9"/>
      <c r="G42" s="9"/>
    </row>
    <row r="43" spans="5:7" ht="12.75">
      <c r="E43" s="9"/>
      <c r="G43" s="9"/>
    </row>
    <row r="44" spans="5:7" ht="12.75">
      <c r="E44" s="9"/>
      <c r="G44" s="9"/>
    </row>
    <row r="45" spans="5:7" ht="12.75">
      <c r="E45" s="9"/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</sheetData>
  <mergeCells count="3">
    <mergeCell ref="A38:G38"/>
    <mergeCell ref="A39:G39"/>
    <mergeCell ref="E5:G5"/>
  </mergeCells>
  <printOptions/>
  <pageMargins left="0.75" right="0.75" top="1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2003-07-28T07:32:09Z</cp:lastPrinted>
  <dcterms:created xsi:type="dcterms:W3CDTF">2002-10-02T00:36:57Z</dcterms:created>
  <dcterms:modified xsi:type="dcterms:W3CDTF">2003-07-28T07:33:10Z</dcterms:modified>
  <cp:category/>
  <cp:version/>
  <cp:contentType/>
  <cp:contentStatus/>
</cp:coreProperties>
</file>